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sgows\Desktop\SummerSalaryCalculationInfo\"/>
    </mc:Choice>
  </mc:AlternateContent>
  <xr:revisionPtr revIDLastSave="0" documentId="13_ncr:1_{3ACF666F-BBEE-4CE3-B107-7A55171C9DD7}" xr6:coauthVersionLast="47" xr6:coauthVersionMax="47" xr10:uidLastSave="{00000000-0000-0000-0000-000000000000}"/>
  <bookViews>
    <workbookView xWindow="-110" yWindow="-110" windowWidth="19420" windowHeight="10420" firstSheet="1" activeTab="1" xr2:uid="{7C85078B-A1A5-426D-B694-4786C9ED950C}"/>
  </bookViews>
  <sheets>
    <sheet name="Grad" sheetId="1" state="hidden" r:id="rId1"/>
    <sheet name="Summer Salary" sheetId="2" r:id="rId2"/>
  </sheets>
  <definedNames>
    <definedName name="_xlnm.Print_Area" localSheetId="1">'Summer Salary'!$A$1:$I$31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D9" i="2"/>
  <c r="D10" i="2"/>
  <c r="D11" i="2"/>
  <c r="D8" i="2"/>
  <c r="H5" i="2"/>
  <c r="F9" i="2" s="1"/>
  <c r="H4" i="2"/>
  <c r="H15" i="2" s="1"/>
  <c r="G21" i="1"/>
  <c r="F21" i="1"/>
  <c r="D4" i="1"/>
  <c r="D7" i="1"/>
  <c r="D5" i="1"/>
  <c r="F8" i="2" l="1"/>
  <c r="H9" i="2"/>
  <c r="F11" i="2"/>
  <c r="F10" i="2"/>
  <c r="H10" i="2" s="1"/>
  <c r="I21" i="1"/>
  <c r="C7" i="1"/>
  <c r="C9" i="1" s="1"/>
  <c r="C11" i="1" s="1"/>
  <c r="G8" i="2" l="1"/>
  <c r="H8" i="2" s="1"/>
  <c r="G11" i="2"/>
  <c r="H11" i="2" s="1"/>
  <c r="C10" i="1"/>
  <c r="C13" i="1" s="1"/>
  <c r="H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Miller, Walter M Jr</author>
  </authors>
  <commentList>
    <comment ref="G7" authorId="0" shapeId="0" xr:uid="{D93782F1-9E58-440D-96EB-11075A78A2BD}">
      <text>
        <r>
          <rPr>
            <sz val="9"/>
            <color indexed="81"/>
            <rFont val="Tahoma"/>
            <family val="2"/>
          </rPr>
          <t>Will populate for May and August if the maximum allowable earnings are exceeded.</t>
        </r>
      </text>
    </comment>
    <comment ref="B8" authorId="0" shapeId="0" xr:uid="{13B57CF9-488A-4619-A5BC-875DF4506AA1}">
      <text>
        <r>
          <rPr>
            <b/>
            <sz val="7"/>
            <color indexed="81"/>
            <rFont val="Tahoma"/>
            <family val="2"/>
          </rPr>
          <t xml:space="preserve">Enter the Monday after Spring Commencement
</t>
        </r>
      </text>
    </comment>
    <comment ref="C11" authorId="0" shapeId="0" xr:uid="{9267133D-F423-44B5-99F2-4019BFBF8096}">
      <text>
        <r>
          <rPr>
            <b/>
            <sz val="7"/>
            <color indexed="81"/>
            <rFont val="Tahoma"/>
            <family val="2"/>
          </rPr>
          <t>Enter the last work day before fall classes begin.</t>
        </r>
      </text>
    </comment>
  </commentList>
</comments>
</file>

<file path=xl/sharedStrings.xml><?xml version="1.0" encoding="utf-8"?>
<sst xmlns="http://schemas.openxmlformats.org/spreadsheetml/2006/main" count="35" uniqueCount="31">
  <si>
    <t>Last month</t>
  </si>
  <si>
    <t>Begin Date</t>
  </si>
  <si>
    <t>Annual Rate</t>
  </si>
  <si>
    <t>Monthly Stipend</t>
  </si>
  <si>
    <t>First month</t>
  </si>
  <si>
    <t>Total Payments</t>
  </si>
  <si>
    <t xml:space="preserve">Amount to Pay </t>
  </si>
  <si>
    <t>By Calendar</t>
  </si>
  <si>
    <t>By Work Day</t>
  </si>
  <si>
    <t>Graduate Student Stipend Calculator</t>
  </si>
  <si>
    <t>Summer Salary Calculator</t>
  </si>
  <si>
    <t>Allowable Earnings: 1/3 of 9 month salary</t>
  </si>
  <si>
    <t>May</t>
  </si>
  <si>
    <t>June</t>
  </si>
  <si>
    <t xml:space="preserve">July </t>
  </si>
  <si>
    <t>August</t>
  </si>
  <si>
    <t>End Date</t>
  </si>
  <si>
    <t>Work Days</t>
  </si>
  <si>
    <t>Daily Rate</t>
  </si>
  <si>
    <t>Amount Paid</t>
  </si>
  <si>
    <t>Monthly Rate (Divide nine-month salary by 9)</t>
  </si>
  <si>
    <t>Maximum that can be Earned</t>
  </si>
  <si>
    <t>*Updated 12_1_2023</t>
  </si>
  <si>
    <t>Adjusted Daily Rate</t>
  </si>
  <si>
    <t xml:space="preserve">NOTE:  </t>
  </si>
  <si>
    <t>All Summer School pay comes off the top.  It counts first toward the one-third that can be earned.</t>
  </si>
  <si>
    <r>
      <t xml:space="preserve">Summer payments made to 12-month employees must be on an </t>
    </r>
    <r>
      <rPr>
        <b/>
        <sz val="10"/>
        <rFont val="Arial"/>
        <family val="2"/>
      </rPr>
      <t>overload</t>
    </r>
    <r>
      <rPr>
        <sz val="10"/>
        <rFont val="Arial"/>
        <family val="2"/>
      </rPr>
      <t xml:space="preserve"> basis. </t>
    </r>
  </si>
  <si>
    <t>(can't exceed 20% of base salary in a calendar year).</t>
  </si>
  <si>
    <t>Amounts earned after July 1 each year can be increased if there is a salary increase.</t>
  </si>
  <si>
    <t>All salary rates and payment amounts must be in whole dollars.</t>
  </si>
  <si>
    <t>Please provide the details of your calculations in the Justification section of the ePAR.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</si>
</sst>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indexed="81"/>
      <name val="Tahoma"/>
      <family val="2"/>
    </font>
    <font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164" fontId="0" fillId="0" borderId="1" xfId="1" applyNumberFormat="1" applyFont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0" xfId="1" applyFon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2" fillId="0" borderId="0" xfId="0" applyFont="1"/>
    <xf numFmtId="0" fontId="2" fillId="2" borderId="10" xfId="0" applyFont="1" applyFill="1" applyBorder="1" applyAlignment="1">
      <alignment horizontal="centerContinuous" vertical="top"/>
    </xf>
    <xf numFmtId="0" fontId="0" fillId="2" borderId="11" xfId="0" applyFill="1" applyBorder="1" applyAlignment="1">
      <alignment horizontal="centerContinuous"/>
    </xf>
    <xf numFmtId="14" fontId="0" fillId="2" borderId="11" xfId="0" applyNumberForma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43" fontId="0" fillId="3" borderId="1" xfId="1" applyFont="1" applyFill="1" applyBorder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Border="1"/>
    <xf numFmtId="0" fontId="2" fillId="0" borderId="5" xfId="0" applyFont="1" applyBorder="1"/>
    <xf numFmtId="165" fontId="0" fillId="0" borderId="0" xfId="0" applyNumberFormat="1"/>
    <xf numFmtId="165" fontId="0" fillId="4" borderId="1" xfId="0" applyNumberFormat="1" applyFill="1" applyBorder="1"/>
    <xf numFmtId="0" fontId="0" fillId="2" borderId="11" xfId="0" applyFill="1" applyBorder="1" applyAlignment="1">
      <alignment horizontal="centerContinuous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8" xfId="0" applyBorder="1" applyAlignment="1">
      <alignment wrapText="1"/>
    </xf>
    <xf numFmtId="14" fontId="0" fillId="0" borderId="0" xfId="0" applyNumberFormat="1" applyAlignment="1">
      <alignment wrapText="1"/>
    </xf>
    <xf numFmtId="164" fontId="2" fillId="3" borderId="1" xfId="1" applyNumberFormat="1" applyFont="1" applyFill="1" applyBorder="1"/>
    <xf numFmtId="164" fontId="2" fillId="0" borderId="1" xfId="1" applyNumberFormat="1" applyFont="1" applyFill="1" applyBorder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2" fontId="0" fillId="0" borderId="0" xfId="0" applyNumberFormat="1" applyAlignment="1">
      <alignment wrapText="1"/>
    </xf>
    <xf numFmtId="0" fontId="4" fillId="0" borderId="7" xfId="0" applyFont="1" applyBorder="1"/>
    <xf numFmtId="0" fontId="6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4" fontId="0" fillId="2" borderId="12" xfId="0" applyNumberFormat="1" applyFill="1" applyBorder="1" applyAlignment="1">
      <alignment horizontal="centerContinuous" wrapText="1"/>
    </xf>
    <xf numFmtId="14" fontId="0" fillId="0" borderId="4" xfId="0" applyNumberFormat="1" applyBorder="1" applyAlignment="1">
      <alignment wrapText="1"/>
    </xf>
    <xf numFmtId="43" fontId="0" fillId="0" borderId="6" xfId="1" applyFont="1" applyFill="1" applyBorder="1" applyAlignment="1">
      <alignment wrapText="1"/>
    </xf>
    <xf numFmtId="14" fontId="0" fillId="0" borderId="6" xfId="0" applyNumberFormat="1" applyBorder="1" applyAlignment="1">
      <alignment wrapText="1"/>
    </xf>
    <xf numFmtId="164" fontId="2" fillId="0" borderId="6" xfId="1" applyNumberFormat="1" applyFont="1" applyBorder="1" applyAlignment="1">
      <alignment wrapText="1"/>
    </xf>
    <xf numFmtId="43" fontId="0" fillId="0" borderId="6" xfId="1" applyFont="1" applyBorder="1" applyAlignment="1">
      <alignment wrapText="1"/>
    </xf>
    <xf numFmtId="14" fontId="0" fillId="0" borderId="9" xfId="0" applyNumberForma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87DC-A095-40E6-BB59-E4B08785034F}">
  <dimension ref="A1:I22"/>
  <sheetViews>
    <sheetView zoomScale="140" zoomScaleNormal="140" workbookViewId="0">
      <selection sqref="A1:E1048576"/>
    </sheetView>
  </sheetViews>
  <sheetFormatPr defaultRowHeight="14.5" x14ac:dyDescent="0.35"/>
  <cols>
    <col min="1" max="1" width="8.1796875" customWidth="1"/>
    <col min="2" max="2" width="24.1796875" bestFit="1" customWidth="1"/>
    <col min="3" max="3" width="13" style="1" customWidth="1"/>
    <col min="4" max="4" width="12.453125" hidden="1" customWidth="1"/>
    <col min="6" max="6" width="12.26953125" bestFit="1" customWidth="1"/>
  </cols>
  <sheetData>
    <row r="1" spans="1:5" ht="30" customHeight="1" thickBot="1" x14ac:dyDescent="0.4">
      <c r="A1" s="16" t="s">
        <v>9</v>
      </c>
      <c r="B1" s="17"/>
      <c r="C1" s="18"/>
      <c r="D1" s="17"/>
      <c r="E1" s="19"/>
    </row>
    <row r="2" spans="1:5" x14ac:dyDescent="0.35">
      <c r="A2" s="4"/>
      <c r="B2" s="5"/>
      <c r="C2" s="6"/>
      <c r="D2" s="5"/>
      <c r="E2" s="7"/>
    </row>
    <row r="3" spans="1:5" x14ac:dyDescent="0.35">
      <c r="A3" s="8"/>
      <c r="B3" s="15" t="s">
        <v>6</v>
      </c>
      <c r="C3" s="2">
        <v>20000</v>
      </c>
      <c r="E3" s="9"/>
    </row>
    <row r="4" spans="1:5" x14ac:dyDescent="0.35">
      <c r="A4" s="8"/>
      <c r="B4" s="15" t="s">
        <v>1</v>
      </c>
      <c r="C4" s="3">
        <v>45429</v>
      </c>
      <c r="D4">
        <f>IF(NETWORKDAYS(C4,(DATE(YEAR(C4),MONTH(C4),DAY(EOMONTH(C4,0)))))=0,0,NETWORKDAYS(C4,(DATE(YEAR(C4),MONTH(C4),DAY(EOMONTH(C4,0)))))/NETWORKDAYS(DATE(YEAR(C4),MONTH(C4),1),DATE(YEAR(C4),MONTH(C4),DAY(EOMONTH(C4,0)))))</f>
        <v>0.47826086956521741</v>
      </c>
      <c r="E4" s="9"/>
    </row>
    <row r="5" spans="1:5" x14ac:dyDescent="0.35">
      <c r="A5" s="8"/>
      <c r="B5" s="15" t="s">
        <v>0</v>
      </c>
      <c r="C5" s="3">
        <v>45520</v>
      </c>
      <c r="D5">
        <f>IF(NETWORKDAYS(DATE(YEAR(C5),MONTH(C5),1),C5)=0,0,(NETWORKDAYS(DATE(YEAR(C5),MONTH(C5),1),C5))/NETWORKDAYS(DATE(YEAR(C5),MONTH(C5),1),DATE(YEAR(C5),MONTH(C5),DAY(EOMONTH(C5,0)))))</f>
        <v>0.54545454545454541</v>
      </c>
      <c r="E5" s="9"/>
    </row>
    <row r="6" spans="1:5" x14ac:dyDescent="0.35">
      <c r="A6" s="8"/>
      <c r="E6" s="9"/>
    </row>
    <row r="7" spans="1:5" hidden="1" x14ac:dyDescent="0.35">
      <c r="A7" s="8"/>
      <c r="B7" t="s">
        <v>2</v>
      </c>
      <c r="C7" s="20">
        <f>ROUND(C3/SUM(D4:D7)*12,4)</f>
        <v>79372.548999999999</v>
      </c>
      <c r="D7">
        <f>(YEAR(C5)-YEAR(C4))*12-MONTH(C4)+MONTH(C5)-1</f>
        <v>2</v>
      </c>
      <c r="E7" s="9"/>
    </row>
    <row r="8" spans="1:5" x14ac:dyDescent="0.35">
      <c r="A8" s="8"/>
      <c r="C8" s="10"/>
      <c r="E8" s="9"/>
    </row>
    <row r="9" spans="1:5" x14ac:dyDescent="0.35">
      <c r="A9" s="8"/>
      <c r="B9" t="s">
        <v>3</v>
      </c>
      <c r="C9" s="10">
        <f>TRUNC(C7/12,2)</f>
        <v>6614.37</v>
      </c>
      <c r="E9" s="9"/>
    </row>
    <row r="10" spans="1:5" x14ac:dyDescent="0.35">
      <c r="A10" s="8"/>
      <c r="B10" t="s">
        <v>4</v>
      </c>
      <c r="C10" s="10">
        <f>ROUND(C9*D4,2)</f>
        <v>3163.39</v>
      </c>
      <c r="E10" s="9"/>
    </row>
    <row r="11" spans="1:5" x14ac:dyDescent="0.35">
      <c r="A11" s="8"/>
      <c r="B11" t="s">
        <v>0</v>
      </c>
      <c r="C11" s="10">
        <f>TRUNC(C9*D5,2)</f>
        <v>3607.83</v>
      </c>
      <c r="E11" s="9"/>
    </row>
    <row r="12" spans="1:5" x14ac:dyDescent="0.35">
      <c r="A12" s="8"/>
      <c r="C12" s="10"/>
      <c r="E12" s="9"/>
    </row>
    <row r="13" spans="1:5" x14ac:dyDescent="0.35">
      <c r="A13" s="8"/>
      <c r="B13" t="s">
        <v>5</v>
      </c>
      <c r="C13" s="10">
        <f>C9*D7+SUM(C10:C11)</f>
        <v>19999.96</v>
      </c>
      <c r="E13" s="9"/>
    </row>
    <row r="14" spans="1:5" ht="15" thickBot="1" x14ac:dyDescent="0.4">
      <c r="A14" s="11"/>
      <c r="B14" s="12"/>
      <c r="C14" s="13"/>
      <c r="D14" s="12"/>
      <c r="E14" s="14"/>
    </row>
    <row r="19" spans="3:9" x14ac:dyDescent="0.35">
      <c r="C19" s="21"/>
    </row>
    <row r="20" spans="3:9" hidden="1" x14ac:dyDescent="0.35">
      <c r="F20" t="s">
        <v>7</v>
      </c>
      <c r="G20" t="s">
        <v>8</v>
      </c>
    </row>
    <row r="21" spans="3:9" hidden="1" x14ac:dyDescent="0.35">
      <c r="F21">
        <f>16/31</f>
        <v>0.5161290322580645</v>
      </c>
      <c r="G21">
        <f>12/23</f>
        <v>0.52173913043478259</v>
      </c>
      <c r="I21">
        <f>G21-F21</f>
        <v>5.6100981767180924E-3</v>
      </c>
    </row>
    <row r="22" spans="3:9" x14ac:dyDescent="0.35">
      <c r="C22" s="21"/>
      <c r="D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C3B1-F593-4BED-88F9-67DBD32418B2}">
  <dimension ref="A1:K31"/>
  <sheetViews>
    <sheetView tabSelected="1" topLeftCell="A7" zoomScale="130" zoomScaleNormal="130" workbookViewId="0">
      <selection activeCell="A17" sqref="A17:XFD17"/>
    </sheetView>
  </sheetViews>
  <sheetFormatPr defaultRowHeight="14.5" x14ac:dyDescent="0.35"/>
  <cols>
    <col min="1" max="1" width="8.1796875" customWidth="1"/>
    <col min="2" max="2" width="10" bestFit="1" customWidth="1"/>
    <col min="3" max="3" width="14.81640625" customWidth="1"/>
    <col min="4" max="4" width="9.1796875" style="29" customWidth="1"/>
    <col min="5" max="5" width="9.1796875" style="29" hidden="1" customWidth="1"/>
    <col min="6" max="6" width="9.1796875" style="29" customWidth="1"/>
    <col min="7" max="7" width="10.453125" style="29" customWidth="1"/>
    <col min="8" max="8" width="13" style="1" customWidth="1"/>
    <col min="9" max="9" width="13" style="32" customWidth="1"/>
    <col min="11" max="11" width="9.54296875" bestFit="1" customWidth="1"/>
  </cols>
  <sheetData>
    <row r="1" spans="1:11" ht="15" thickBot="1" x14ac:dyDescent="0.4">
      <c r="A1" s="16" t="s">
        <v>10</v>
      </c>
      <c r="B1" s="17"/>
      <c r="C1" s="17"/>
      <c r="D1" s="27"/>
      <c r="E1" s="27"/>
      <c r="F1" s="27"/>
      <c r="G1" s="27"/>
      <c r="H1" s="18"/>
      <c r="I1" s="42"/>
    </row>
    <row r="2" spans="1:11" x14ac:dyDescent="0.35">
      <c r="A2" s="4"/>
      <c r="B2" s="5"/>
      <c r="C2" s="5"/>
      <c r="D2" s="28"/>
      <c r="E2" s="28"/>
      <c r="F2" s="28"/>
      <c r="G2" s="28"/>
      <c r="H2" s="6"/>
      <c r="I2" s="43"/>
    </row>
    <row r="3" spans="1:11" x14ac:dyDescent="0.35">
      <c r="A3" s="8" t="s">
        <v>2</v>
      </c>
      <c r="H3" s="33">
        <v>90000</v>
      </c>
      <c r="I3" s="44"/>
    </row>
    <row r="4" spans="1:11" x14ac:dyDescent="0.35">
      <c r="A4" s="8" t="s">
        <v>11</v>
      </c>
      <c r="H4" s="23">
        <f>H3/3</f>
        <v>30000</v>
      </c>
      <c r="I4" s="45"/>
    </row>
    <row r="5" spans="1:11" x14ac:dyDescent="0.35">
      <c r="A5" s="8" t="s">
        <v>20</v>
      </c>
      <c r="H5" s="23">
        <f>H3/9</f>
        <v>10000</v>
      </c>
      <c r="I5" s="45"/>
    </row>
    <row r="6" spans="1:11" ht="32" customHeight="1" x14ac:dyDescent="0.35">
      <c r="A6" s="8"/>
      <c r="I6" s="45"/>
    </row>
    <row r="7" spans="1:11" ht="29" x14ac:dyDescent="0.35">
      <c r="A7" s="8"/>
      <c r="B7" s="15" t="s">
        <v>1</v>
      </c>
      <c r="C7" s="15" t="s">
        <v>16</v>
      </c>
      <c r="D7" s="30" t="s">
        <v>17</v>
      </c>
      <c r="E7" s="30"/>
      <c r="F7" s="30" t="s">
        <v>18</v>
      </c>
      <c r="G7" s="30" t="s">
        <v>23</v>
      </c>
      <c r="H7" s="34" t="s">
        <v>19</v>
      </c>
      <c r="I7" s="46"/>
    </row>
    <row r="8" spans="1:11" x14ac:dyDescent="0.35">
      <c r="A8" s="24" t="s">
        <v>12</v>
      </c>
      <c r="B8" s="26">
        <v>45425</v>
      </c>
      <c r="C8" s="25">
        <v>45443</v>
      </c>
      <c r="D8" s="29">
        <f>NETWORKDAYS(B8,C8)</f>
        <v>15</v>
      </c>
      <c r="E8" s="29">
        <f>NETWORKDAYS(DATE(YEAR(B8),MONTH(B8),1),DATE(YEAR(C8),MONTH(C8),DAY(EOMONTH(C8,0))))</f>
        <v>23</v>
      </c>
      <c r="F8" s="29">
        <f>ROUND($H$5/(NETWORKDAYS(DATE(YEAR(B8),MONTH(B8),1),DATE(YEAR(C8),MONTH(C8),DAY(EOMONTH(C8,0))))),2)</f>
        <v>434.78</v>
      </c>
      <c r="G8" s="37">
        <f>IF(((F8*D8)+(F11*D11))&gt;(H4-(H9+H10)),ROUND(F8*((H4-H9-H10)/(D8*F8+D11*F11)),4)," ")</f>
        <v>363.03370000000001</v>
      </c>
      <c r="H8" s="35">
        <f>IF(G8=" ",ROUND(D8*F8,0),ROUND(G8*D8,0))</f>
        <v>5446</v>
      </c>
      <c r="I8" s="45"/>
      <c r="K8" s="22"/>
    </row>
    <row r="9" spans="1:11" x14ac:dyDescent="0.35">
      <c r="A9" s="24" t="s">
        <v>13</v>
      </c>
      <c r="B9" s="25">
        <v>45444</v>
      </c>
      <c r="C9" s="25">
        <v>45473</v>
      </c>
      <c r="D9" s="29">
        <f t="shared" ref="D9:D11" si="0">NETWORKDAYS(B9,C9)</f>
        <v>20</v>
      </c>
      <c r="E9" s="29">
        <f t="shared" ref="E9:E11" si="1">NETWORKDAYS(DATE(YEAR(B9),MONTH(B9),1),DATE(YEAR(C9),MONTH(C9),DAY(EOMONTH(C9,0))))</f>
        <v>20</v>
      </c>
      <c r="F9" s="29">
        <f>ROUND($H$5/(NETWORKDAYS(DATE(YEAR(B9),MONTH(B9),1),DATE(YEAR(C9),MONTH(C9),DAY(EOMONTH(C9,0))))),2)</f>
        <v>500</v>
      </c>
      <c r="G9" s="37"/>
      <c r="H9" s="35">
        <f>ROUND(F9*D9,0)</f>
        <v>10000</v>
      </c>
      <c r="I9" s="45"/>
    </row>
    <row r="10" spans="1:11" x14ac:dyDescent="0.35">
      <c r="A10" s="24" t="s">
        <v>14</v>
      </c>
      <c r="B10" s="25">
        <v>45474</v>
      </c>
      <c r="C10" s="25">
        <v>45504</v>
      </c>
      <c r="D10" s="29">
        <f t="shared" si="0"/>
        <v>23</v>
      </c>
      <c r="E10" s="29">
        <f t="shared" si="1"/>
        <v>23</v>
      </c>
      <c r="F10" s="29">
        <f>ROUND($H$5/(NETWORKDAYS(DATE(YEAR(B10),MONTH(B10),1),DATE(YEAR(C10),MONTH(C10),DAY(EOMONTH(C10,0))))),2)</f>
        <v>434.78</v>
      </c>
      <c r="G10" s="37"/>
      <c r="H10" s="35">
        <f>ROUND(F10*D10,0)</f>
        <v>10000</v>
      </c>
      <c r="I10" s="45"/>
    </row>
    <row r="11" spans="1:11" x14ac:dyDescent="0.35">
      <c r="A11" s="24" t="s">
        <v>15</v>
      </c>
      <c r="B11" s="25">
        <v>45505</v>
      </c>
      <c r="C11" s="26">
        <v>45520</v>
      </c>
      <c r="D11" s="29">
        <f t="shared" si="0"/>
        <v>12</v>
      </c>
      <c r="E11" s="29">
        <f t="shared" si="1"/>
        <v>22</v>
      </c>
      <c r="F11" s="29">
        <f>ROUND($H$5/(NETWORKDAYS(DATE(YEAR(B11),MONTH(B11),1),DATE(YEAR(C11),MONTH(C11),DAY(EOMONTH(C11,0))))),2)</f>
        <v>454.55</v>
      </c>
      <c r="G11" s="37">
        <f>IF(((F8*D8)+(F11*D11))&gt;(H4-(H9+H10)),ROUND(F11*((H4-H9-H10)/(D8*F8+D11*F11)),4)," ")</f>
        <v>379.54129999999998</v>
      </c>
      <c r="H11" s="36">
        <f>IF(G11=" ",ROUND(D11*F11,0),ROUND(G11*D11,0))</f>
        <v>4554</v>
      </c>
      <c r="I11" s="45"/>
    </row>
    <row r="12" spans="1:11" ht="30.5" customHeight="1" x14ac:dyDescent="0.35">
      <c r="A12" s="8"/>
      <c r="H12" s="23"/>
      <c r="I12" s="47"/>
    </row>
    <row r="13" spans="1:11" x14ac:dyDescent="0.35">
      <c r="A13" s="24" t="s">
        <v>5</v>
      </c>
      <c r="H13" s="23">
        <f>SUM(H8:H11)</f>
        <v>30000</v>
      </c>
      <c r="I13" s="47"/>
    </row>
    <row r="14" spans="1:11" x14ac:dyDescent="0.35">
      <c r="A14" s="8"/>
      <c r="H14" s="23"/>
      <c r="I14" s="47"/>
    </row>
    <row r="15" spans="1:11" x14ac:dyDescent="0.35">
      <c r="A15" s="24" t="s">
        <v>21</v>
      </c>
      <c r="H15" s="23">
        <f>H4</f>
        <v>30000</v>
      </c>
      <c r="I15" s="47"/>
    </row>
    <row r="16" spans="1:11" x14ac:dyDescent="0.35">
      <c r="A16" s="8"/>
      <c r="B16" s="15"/>
      <c r="H16" s="23"/>
      <c r="I16" s="47"/>
    </row>
    <row r="17" spans="1:9" ht="15" thickBot="1" x14ac:dyDescent="0.4">
      <c r="A17" s="38" t="s">
        <v>22</v>
      </c>
      <c r="B17" s="12"/>
      <c r="C17" s="12"/>
      <c r="D17" s="31"/>
      <c r="E17" s="31"/>
      <c r="F17" s="31"/>
      <c r="G17" s="31"/>
      <c r="H17" s="13"/>
      <c r="I17" s="48"/>
    </row>
    <row r="18" spans="1:9" x14ac:dyDescent="0.35">
      <c r="A18" s="8"/>
      <c r="I18" s="45"/>
    </row>
    <row r="19" spans="1:9" x14ac:dyDescent="0.35">
      <c r="A19" s="39" t="s">
        <v>24</v>
      </c>
      <c r="D19"/>
      <c r="E19"/>
      <c r="F19"/>
      <c r="G19"/>
      <c r="H19"/>
      <c r="I19" s="9"/>
    </row>
    <row r="20" spans="1:9" x14ac:dyDescent="0.35">
      <c r="A20" s="39"/>
      <c r="D20"/>
      <c r="E20"/>
      <c r="F20"/>
      <c r="G20"/>
      <c r="H20"/>
      <c r="I20" s="9"/>
    </row>
    <row r="21" spans="1:9" x14ac:dyDescent="0.35">
      <c r="A21" s="40" t="s">
        <v>25</v>
      </c>
      <c r="D21"/>
      <c r="E21"/>
      <c r="F21"/>
      <c r="G21"/>
      <c r="H21"/>
      <c r="I21" s="9"/>
    </row>
    <row r="22" spans="1:9" x14ac:dyDescent="0.35">
      <c r="A22" s="40"/>
      <c r="D22"/>
      <c r="E22"/>
      <c r="F22"/>
      <c r="G22"/>
      <c r="H22"/>
      <c r="I22" s="9"/>
    </row>
    <row r="23" spans="1:9" x14ac:dyDescent="0.35">
      <c r="A23" s="40" t="s">
        <v>26</v>
      </c>
      <c r="D23"/>
      <c r="E23"/>
      <c r="F23"/>
      <c r="G23"/>
      <c r="H23"/>
      <c r="I23" s="9"/>
    </row>
    <row r="24" spans="1:9" x14ac:dyDescent="0.35">
      <c r="A24" s="40"/>
      <c r="B24" t="s">
        <v>27</v>
      </c>
      <c r="D24"/>
      <c r="E24"/>
      <c r="F24"/>
      <c r="G24"/>
      <c r="H24"/>
      <c r="I24" s="9"/>
    </row>
    <row r="25" spans="1:9" x14ac:dyDescent="0.35">
      <c r="A25" s="40"/>
      <c r="D25"/>
      <c r="E25"/>
      <c r="F25"/>
      <c r="G25"/>
      <c r="H25"/>
      <c r="I25" s="9"/>
    </row>
    <row r="26" spans="1:9" x14ac:dyDescent="0.35">
      <c r="A26" s="41" t="s">
        <v>28</v>
      </c>
      <c r="D26"/>
      <c r="E26"/>
      <c r="F26"/>
      <c r="G26"/>
      <c r="H26"/>
      <c r="I26" s="9"/>
    </row>
    <row r="27" spans="1:9" x14ac:dyDescent="0.35">
      <c r="A27" s="41"/>
      <c r="D27"/>
      <c r="E27"/>
      <c r="F27"/>
      <c r="G27"/>
      <c r="H27"/>
      <c r="I27" s="9"/>
    </row>
    <row r="28" spans="1:9" x14ac:dyDescent="0.35">
      <c r="A28" s="8" t="s">
        <v>29</v>
      </c>
      <c r="D28"/>
      <c r="E28"/>
      <c r="F28"/>
      <c r="G28"/>
      <c r="H28"/>
      <c r="I28" s="9"/>
    </row>
    <row r="29" spans="1:9" x14ac:dyDescent="0.35">
      <c r="A29" s="8"/>
      <c r="D29"/>
      <c r="E29"/>
      <c r="F29"/>
      <c r="G29"/>
      <c r="H29"/>
      <c r="I29" s="9"/>
    </row>
    <row r="30" spans="1:9" x14ac:dyDescent="0.35">
      <c r="A30" s="8"/>
      <c r="D30"/>
      <c r="E30"/>
      <c r="F30"/>
      <c r="G30"/>
      <c r="H30"/>
      <c r="I30" s="9"/>
    </row>
    <row r="31" spans="1:9" ht="15" thickBot="1" x14ac:dyDescent="0.4">
      <c r="A31" s="49" t="s">
        <v>30</v>
      </c>
      <c r="B31" s="50"/>
      <c r="C31" s="50"/>
      <c r="D31" s="50"/>
      <c r="E31" s="50"/>
      <c r="F31" s="50"/>
      <c r="G31" s="50"/>
      <c r="H31" s="50"/>
      <c r="I31" s="51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Grad</vt:lpstr>
      <vt:lpstr>Summer Salary</vt:lpstr>
      <vt:lpstr>'Summer Salary'!Print_Area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Walter M Jr</dc:creator>
  <cp:lastModifiedBy>Glasgow, Sharon</cp:lastModifiedBy>
  <cp:lastPrinted>2023-12-20T14:11:39Z</cp:lastPrinted>
  <dcterms:created xsi:type="dcterms:W3CDTF">2023-09-21T14:35:22Z</dcterms:created>
  <dcterms:modified xsi:type="dcterms:W3CDTF">2023-12-20T14:43:15Z</dcterms:modified>
</cp:coreProperties>
</file>